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1235" windowHeight="52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'Sheet1'!$A$1:$U$17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<sst xmlns="http://schemas.openxmlformats.org/spreadsheetml/2006/main" count="54" uniqueCount="40">
  <si>
    <t>計畫名稱</t>
  </si>
  <si>
    <t>計畫核定經費</t>
  </si>
  <si>
    <t>經費執行情形</t>
  </si>
  <si>
    <t>執行百分比</t>
  </si>
  <si>
    <t>細部計畫</t>
  </si>
  <si>
    <t>經常門</t>
  </si>
  <si>
    <t>資本門</t>
  </si>
  <si>
    <t>合計</t>
  </si>
  <si>
    <t>人事費</t>
  </si>
  <si>
    <t>業務費</t>
  </si>
  <si>
    <t>雜支</t>
  </si>
  <si>
    <t>軟硬體</t>
  </si>
  <si>
    <t>單元執行項目</t>
  </si>
  <si>
    <t>單位</t>
  </si>
  <si>
    <t>分項
計畫</t>
  </si>
  <si>
    <t>子計畫
名稱</t>
  </si>
  <si>
    <t>備註</t>
  </si>
  <si>
    <t>三、建置優良境教陶養之立體學園</t>
  </si>
  <si>
    <t>建置數位行動網絡架構</t>
  </si>
  <si>
    <t>1.資訊數位化</t>
  </si>
  <si>
    <t>1.資訊數位化 合計</t>
  </si>
  <si>
    <t>建置數位行動網絡架構 合計</t>
  </si>
  <si>
    <t>三、建置優良境教陶養之立體學園 合計</t>
  </si>
  <si>
    <t>24.圖書館</t>
  </si>
  <si>
    <t xml:space="preserve">(3-2-1-2) 訂購電子資料資源
</t>
  </si>
  <si>
    <t>國際語文園區</t>
  </si>
  <si>
    <t>1.建置英語園區</t>
  </si>
  <si>
    <t xml:space="preserve">(3-1-1-4) 購置英文圖書、期刊
</t>
  </si>
  <si>
    <t>1.建置英語園區 合計</t>
  </si>
  <si>
    <t>2.強化歐盟園區</t>
  </si>
  <si>
    <t xml:space="preserve">(3-1-2-19) 購置法文、德文、西班牙文圖書
</t>
  </si>
  <si>
    <t>2.強化歐盟園區 合計</t>
  </si>
  <si>
    <t>3.建置亞洲園區</t>
  </si>
  <si>
    <t xml:space="preserve">(3-1-3-4) 購置中文、日文圖書、期刊
</t>
  </si>
  <si>
    <t>3.建置亞洲園區 合計</t>
  </si>
  <si>
    <t>4.建置小語種學習資源教室</t>
  </si>
  <si>
    <t xml:space="preserve">(3-1-4-4) 建置小語種學習資源與圖書
</t>
  </si>
  <si>
    <t>4.建置小語種學習資源教室 合計</t>
  </si>
  <si>
    <t>國際語文園區 合計</t>
  </si>
  <si>
    <t>24.圖書館 合計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</si>
</sst>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#,##0;[Red]#,##0"/>
    <numFmt numFmtId="178" formatCode="#,##0_);[Red]\(#,##0\)"/>
  </numFmts>
  <fonts count="5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1"/>
      <name val="新細明體"/>
      <family val="1"/>
    </font>
    <font>
      <sz val="11"/>
      <name val="新細明體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176" fontId="3" fillId="2" borderId="4" xfId="0" applyNumberFormat="1" applyFont="1" applyFill="1" applyBorder="1" applyAlignment="1">
      <alignment horizontal="center" vertical="center" wrapText="1"/>
    </xf>
    <xf numFmtId="10" fontId="0" fillId="0" borderId="5" xfId="0" applyNumberFormat="1" applyBorder="1" applyAlignment="1">
      <alignment vertical="center"/>
    </xf>
    <xf numFmtId="10" fontId="0" fillId="0" borderId="6" xfId="0" applyNumberFormat="1" applyBorder="1" applyAlignment="1">
      <alignment vertical="center"/>
    </xf>
    <xf numFmtId="10" fontId="0" fillId="0" borderId="7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0" fontId="0" fillId="0" borderId="9" xfId="0" applyNumberFormat="1" applyBorder="1" applyAlignment="1">
      <alignment vertical="center"/>
    </xf>
    <xf numFmtId="10" fontId="0" fillId="0" borderId="10" xfId="0" applyNumberFormat="1" applyBorder="1" applyAlignment="1">
      <alignment vertical="center"/>
    </xf>
    <xf numFmtId="1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176" fontId="4" fillId="3" borderId="13" xfId="0" applyNumberFormat="1" applyFont="1" applyFill="1" applyBorder="1" applyAlignment="1">
      <alignment horizontal="center" vertical="center" wrapText="1"/>
    </xf>
    <xf numFmtId="176" fontId="4" fillId="3" borderId="14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7" fontId="4" fillId="3" borderId="15" xfId="0" applyNumberFormat="1" applyFont="1" applyFill="1" applyBorder="1" applyAlignment="1">
      <alignment horizontal="center" vertical="center" wrapText="1"/>
    </xf>
    <xf numFmtId="177" fontId="4" fillId="3" borderId="16" xfId="0" applyNumberFormat="1" applyFont="1" applyFill="1" applyBorder="1" applyAlignment="1">
      <alignment horizontal="center" vertical="center" wrapText="1"/>
    </xf>
    <xf numFmtId="177" fontId="4" fillId="2" borderId="16" xfId="0" applyNumberFormat="1" applyFont="1" applyFill="1" applyBorder="1" applyAlignment="1">
      <alignment horizontal="center" vertical="center" wrapText="1"/>
    </xf>
    <xf numFmtId="176" fontId="4" fillId="3" borderId="17" xfId="0" applyNumberFormat="1" applyFont="1" applyFill="1" applyBorder="1" applyAlignment="1">
      <alignment horizontal="center" vertical="center" wrapText="1"/>
    </xf>
    <xf numFmtId="176" fontId="4" fillId="3" borderId="16" xfId="0" applyNumberFormat="1" applyFont="1" applyFill="1" applyBorder="1" applyAlignment="1">
      <alignment horizontal="center" vertical="center" wrapText="1"/>
    </xf>
    <xf numFmtId="176" fontId="4" fillId="2" borderId="16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177" fontId="0" fillId="0" borderId="20" xfId="0" applyNumberForma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177" fontId="0" fillId="0" borderId="24" xfId="0" applyNumberFormat="1" applyBorder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26" xfId="0" applyNumberFormat="1" applyBorder="1" applyAlignment="1">
      <alignment vertical="center"/>
    </xf>
    <xf numFmtId="177" fontId="0" fillId="0" borderId="27" xfId="0" applyNumberFormat="1" applyBorder="1" applyAlignment="1">
      <alignment vertical="center"/>
    </xf>
    <xf numFmtId="177" fontId="0" fillId="0" borderId="28" xfId="0" applyNumberFormat="1" applyBorder="1" applyAlignment="1">
      <alignment vertical="center"/>
    </xf>
    <xf numFmtId="177" fontId="0" fillId="0" borderId="29" xfId="0" applyNumberFormat="1" applyBorder="1" applyAlignment="1">
      <alignment vertical="center"/>
    </xf>
    <xf numFmtId="0" fontId="0" fillId="0" borderId="28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77" fontId="0" fillId="0" borderId="31" xfId="0" applyNumberFormat="1" applyBorder="1" applyAlignment="1">
      <alignment vertical="center"/>
    </xf>
    <xf numFmtId="177" fontId="0" fillId="0" borderId="32" xfId="0" applyNumberFormat="1" applyBorder="1" applyAlignment="1">
      <alignment vertical="center"/>
    </xf>
    <xf numFmtId="177" fontId="0" fillId="0" borderId="33" xfId="0" applyNumberFormat="1" applyBorder="1" applyAlignment="1">
      <alignment vertical="center"/>
    </xf>
    <xf numFmtId="10" fontId="0" fillId="0" borderId="34" xfId="0" applyNumberFormat="1" applyBorder="1" applyAlignment="1">
      <alignment vertical="center"/>
    </xf>
    <xf numFmtId="10" fontId="0" fillId="0" borderId="35" xfId="0" applyNumberFormat="1" applyBorder="1" applyAlignment="1">
      <alignment vertical="center"/>
    </xf>
    <xf numFmtId="10" fontId="0" fillId="0" borderId="36" xfId="0" applyNumberFormat="1" applyBorder="1" applyAlignment="1">
      <alignment vertical="center"/>
    </xf>
    <xf numFmtId="0" fontId="0" fillId="0" borderId="37" xfId="0" applyBorder="1" applyAlignment="1">
      <alignment vertical="center"/>
    </xf>
    <xf numFmtId="10" fontId="0" fillId="0" borderId="38" xfId="0" applyNumberFormat="1" applyBorder="1" applyAlignment="1">
      <alignment vertical="center"/>
    </xf>
    <xf numFmtId="10" fontId="0" fillId="0" borderId="39" xfId="0" applyNumberFormat="1" applyBorder="1" applyAlignment="1">
      <alignment vertical="center"/>
    </xf>
    <xf numFmtId="10" fontId="0" fillId="0" borderId="40" xfId="0" applyNumberFormat="1" applyBorder="1" applyAlignment="1">
      <alignment vertical="center"/>
    </xf>
    <xf numFmtId="0" fontId="0" fillId="0" borderId="27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176" fontId="3" fillId="4" borderId="46" xfId="0" applyNumberFormat="1" applyFont="1" applyFill="1" applyBorder="1" applyAlignment="1">
      <alignment horizontal="center" vertical="center" wrapText="1"/>
    </xf>
    <xf numFmtId="176" fontId="3" fillId="4" borderId="47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177" fontId="3" fillId="4" borderId="49" xfId="0" applyNumberFormat="1" applyFont="1" applyFill="1" applyBorder="1" applyAlignment="1">
      <alignment horizontal="center" vertical="center" wrapText="1"/>
    </xf>
    <xf numFmtId="177" fontId="3" fillId="4" borderId="50" xfId="0" applyNumberFormat="1" applyFont="1" applyFill="1" applyBorder="1" applyAlignment="1">
      <alignment horizontal="center" vertical="center" wrapText="1"/>
    </xf>
    <xf numFmtId="177" fontId="0" fillId="0" borderId="51" xfId="0" applyNumberFormat="1" applyBorder="1" applyAlignment="1">
      <alignment horizontal="center" vertical="center" wrapText="1"/>
    </xf>
    <xf numFmtId="177" fontId="3" fillId="3" borderId="52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177" fontId="3" fillId="2" borderId="53" xfId="0" applyNumberFormat="1" applyFont="1" applyFill="1" applyBorder="1" applyAlignment="1">
      <alignment horizontal="center" vertical="center" wrapText="1"/>
    </xf>
    <xf numFmtId="177" fontId="0" fillId="0" borderId="54" xfId="0" applyNumberFormat="1" applyBorder="1" applyAlignment="1">
      <alignment horizontal="center" vertical="center" wrapText="1"/>
    </xf>
    <xf numFmtId="0" fontId="0" fillId="0" borderId="55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5" borderId="46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2" fillId="6" borderId="58" xfId="0" applyFont="1" applyFill="1" applyBorder="1" applyAlignment="1">
      <alignment horizontal="center" vertical="center" wrapText="1"/>
    </xf>
    <xf numFmtId="0" fontId="2" fillId="6" borderId="59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64" xfId="0" applyBorder="1" applyAlignment="1">
      <alignment horizontal="left" vertical="top" wrapText="1"/>
    </xf>
    <xf numFmtId="0" fontId="0" fillId="0" borderId="65" xfId="0" applyBorder="1" applyAlignment="1">
      <alignment horizontal="left" vertical="top" wrapText="1"/>
    </xf>
    <xf numFmtId="0" fontId="0" fillId="5" borderId="66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67" xfId="0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2" fillId="7" borderId="4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 vertical="center" wrapText="1"/>
    </xf>
    <xf numFmtId="176" fontId="3" fillId="3" borderId="20" xfId="0" applyNumberFormat="1" applyFont="1" applyFill="1" applyBorder="1" applyAlignment="1">
      <alignment horizontal="center" vertical="center" wrapText="1"/>
    </xf>
    <xf numFmtId="176" fontId="3" fillId="3" borderId="4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176" fontId="3" fillId="3" borderId="71" xfId="0" applyNumberFormat="1" applyFont="1" applyFill="1" applyBorder="1" applyAlignment="1">
      <alignment horizontal="center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3" fillId="2" borderId="72" xfId="0" applyNumberFormat="1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workbookViewId="0" topLeftCell="A4">
      <selection activeCell="O17" sqref="O17"/>
    </sheetView>
  </sheetViews>
  <sheetFormatPr defaultColWidth="9.00390625" defaultRowHeight="16.5"/>
  <cols>
    <col min="1" max="1" width="9.50390625" style="4" customWidth="1"/>
    <col min="2" max="2" width="8.25390625" style="4" customWidth="1"/>
    <col min="3" max="3" width="10.125" style="4" customWidth="1"/>
    <col min="4" max="4" width="15.00390625" style="4" customWidth="1"/>
    <col min="5" max="5" width="25.25390625" style="4" customWidth="1"/>
    <col min="6" max="6" width="9.50390625" style="0" customWidth="1"/>
    <col min="7" max="7" width="9.875" style="0" customWidth="1"/>
    <col min="8" max="8" width="5.25390625" style="0" bestFit="1" customWidth="1"/>
    <col min="9" max="9" width="9.125" style="0" customWidth="1"/>
    <col min="10" max="10" width="9.375" style="0" customWidth="1"/>
    <col min="11" max="12" width="7.125" style="0" bestFit="1" customWidth="1"/>
    <col min="13" max="13" width="5.25390625" style="0" bestFit="1" customWidth="1"/>
    <col min="14" max="14" width="10.00390625" style="0" bestFit="1" customWidth="1"/>
    <col min="15" max="15" width="9.125" style="0" bestFit="1" customWidth="1"/>
    <col min="16" max="17" width="7.125" style="0" bestFit="1" customWidth="1"/>
    <col min="18" max="18" width="5.25390625" style="0" bestFit="1" customWidth="1"/>
    <col min="19" max="19" width="8.00390625" style="0" bestFit="1" customWidth="1"/>
    <col min="20" max="20" width="9.50390625" style="0" customWidth="1"/>
  </cols>
  <sheetData>
    <row r="1" spans="1:21" ht="16.5">
      <c r="A1" s="72" t="s">
        <v>13</v>
      </c>
      <c r="B1" s="75" t="s">
        <v>0</v>
      </c>
      <c r="C1" s="76"/>
      <c r="D1" s="76"/>
      <c r="E1" s="77"/>
      <c r="F1" s="58" t="s">
        <v>1</v>
      </c>
      <c r="G1" s="59"/>
      <c r="H1" s="59"/>
      <c r="I1" s="59"/>
      <c r="J1" s="60"/>
      <c r="K1" s="61" t="s">
        <v>2</v>
      </c>
      <c r="L1" s="62"/>
      <c r="M1" s="62"/>
      <c r="N1" s="62"/>
      <c r="O1" s="63"/>
      <c r="P1" s="87" t="s">
        <v>3</v>
      </c>
      <c r="Q1" s="88"/>
      <c r="R1" s="88"/>
      <c r="S1" s="88"/>
      <c r="T1" s="89"/>
      <c r="U1" s="84" t="s">
        <v>16</v>
      </c>
    </row>
    <row r="2" spans="1:21" ht="16.5">
      <c r="A2" s="73"/>
      <c r="B2" s="90" t="s">
        <v>14</v>
      </c>
      <c r="C2" s="90" t="s">
        <v>15</v>
      </c>
      <c r="D2" s="90" t="s">
        <v>4</v>
      </c>
      <c r="E2" s="92" t="s">
        <v>12</v>
      </c>
      <c r="F2" s="94" t="s">
        <v>5</v>
      </c>
      <c r="G2" s="95"/>
      <c r="H2" s="95"/>
      <c r="I2" s="7" t="s">
        <v>6</v>
      </c>
      <c r="J2" s="96" t="s">
        <v>7</v>
      </c>
      <c r="K2" s="64" t="s">
        <v>5</v>
      </c>
      <c r="L2" s="65"/>
      <c r="M2" s="65"/>
      <c r="N2" s="2" t="s">
        <v>6</v>
      </c>
      <c r="O2" s="66" t="s">
        <v>7</v>
      </c>
      <c r="P2" s="98" t="s">
        <v>5</v>
      </c>
      <c r="Q2" s="99"/>
      <c r="R2" s="99"/>
      <c r="S2" s="1" t="s">
        <v>6</v>
      </c>
      <c r="T2" s="100" t="s">
        <v>7</v>
      </c>
      <c r="U2" s="85"/>
    </row>
    <row r="3" spans="1:21" ht="26.25" customHeight="1" thickBot="1">
      <c r="A3" s="74"/>
      <c r="B3" s="91"/>
      <c r="C3" s="91"/>
      <c r="D3" s="91"/>
      <c r="E3" s="93"/>
      <c r="F3" s="16" t="s">
        <v>8</v>
      </c>
      <c r="G3" s="17" t="s">
        <v>9</v>
      </c>
      <c r="H3" s="17" t="s">
        <v>10</v>
      </c>
      <c r="I3" s="18" t="s">
        <v>11</v>
      </c>
      <c r="J3" s="97"/>
      <c r="K3" s="19" t="s">
        <v>8</v>
      </c>
      <c r="L3" s="20" t="s">
        <v>9</v>
      </c>
      <c r="M3" s="20" t="s">
        <v>10</v>
      </c>
      <c r="N3" s="21" t="s">
        <v>11</v>
      </c>
      <c r="O3" s="67"/>
      <c r="P3" s="22" t="s">
        <v>8</v>
      </c>
      <c r="Q3" s="23" t="s">
        <v>9</v>
      </c>
      <c r="R3" s="23" t="s">
        <v>10</v>
      </c>
      <c r="S3" s="24" t="s">
        <v>11</v>
      </c>
      <c r="T3" s="101"/>
      <c r="U3" s="86"/>
    </row>
    <row r="4" spans="1:21" ht="49.5">
      <c r="A4" s="81" t="s">
        <v>23</v>
      </c>
      <c r="B4" s="78" t="s">
        <v>17</v>
      </c>
      <c r="C4" s="71" t="s">
        <v>25</v>
      </c>
      <c r="D4" s="38" t="s">
        <v>26</v>
      </c>
      <c r="E4" s="38" t="s">
        <v>27</v>
      </c>
      <c r="F4" s="27"/>
      <c r="G4" s="28"/>
      <c r="H4" s="28"/>
      <c r="I4" s="28">
        <v>1596450</v>
      </c>
      <c r="J4" s="28">
        <v>1596450</v>
      </c>
      <c r="K4" s="27"/>
      <c r="L4" s="28"/>
      <c r="M4" s="28"/>
      <c r="N4" s="28">
        <v>1636426</v>
      </c>
      <c r="O4" s="29">
        <f aca="true" t="shared" si="0" ref="O4:O17">SUM(K4:N4)</f>
        <v>1636426</v>
      </c>
      <c r="P4" s="5"/>
      <c r="Q4" s="3"/>
      <c r="R4" s="3"/>
      <c r="S4" s="3">
        <f aca="true" t="shared" si="1" ref="S4:T17">N4/I4</f>
        <v>1.0250405587397038</v>
      </c>
      <c r="T4" s="6">
        <f t="shared" si="1"/>
        <v>1.0250405587397038</v>
      </c>
      <c r="U4" s="15"/>
    </row>
    <row r="5" spans="1:21" ht="16.5">
      <c r="A5" s="82"/>
      <c r="B5" s="79"/>
      <c r="C5" s="56"/>
      <c r="D5" s="50" t="s">
        <v>28</v>
      </c>
      <c r="E5" s="51"/>
      <c r="F5" s="27"/>
      <c r="G5" s="28"/>
      <c r="H5" s="28"/>
      <c r="I5" s="28">
        <v>1596450</v>
      </c>
      <c r="J5" s="35">
        <f>SUM(I5)</f>
        <v>1596450</v>
      </c>
      <c r="K5" s="27"/>
      <c r="L5" s="28"/>
      <c r="M5" s="28"/>
      <c r="N5" s="28">
        <v>1636426</v>
      </c>
      <c r="O5" s="29">
        <f t="shared" si="0"/>
        <v>1636426</v>
      </c>
      <c r="P5" s="5"/>
      <c r="Q5" s="3"/>
      <c r="R5" s="3"/>
      <c r="S5" s="3">
        <f t="shared" si="1"/>
        <v>1.0250405587397038</v>
      </c>
      <c r="T5" s="6">
        <f t="shared" si="1"/>
        <v>1.0250405587397038</v>
      </c>
      <c r="U5" s="15"/>
    </row>
    <row r="6" spans="1:21" ht="49.5">
      <c r="A6" s="82"/>
      <c r="B6" s="79"/>
      <c r="C6" s="56"/>
      <c r="D6" s="38" t="s">
        <v>29</v>
      </c>
      <c r="E6" s="38" t="s">
        <v>30</v>
      </c>
      <c r="F6" s="27"/>
      <c r="G6" s="28"/>
      <c r="H6" s="28"/>
      <c r="I6" s="28">
        <f>300000+4863</f>
        <v>304863</v>
      </c>
      <c r="J6" s="28">
        <f>300000+4863</f>
        <v>304863</v>
      </c>
      <c r="K6" s="27"/>
      <c r="L6" s="28"/>
      <c r="M6" s="28"/>
      <c r="N6" s="28">
        <v>321572</v>
      </c>
      <c r="O6" s="29">
        <f t="shared" si="0"/>
        <v>321572</v>
      </c>
      <c r="P6" s="5"/>
      <c r="Q6" s="3"/>
      <c r="R6" s="3"/>
      <c r="S6" s="3">
        <f t="shared" si="1"/>
        <v>1.0548082253340025</v>
      </c>
      <c r="T6" s="6">
        <f t="shared" si="1"/>
        <v>1.0548082253340025</v>
      </c>
      <c r="U6" s="15"/>
    </row>
    <row r="7" spans="1:21" ht="16.5">
      <c r="A7" s="82"/>
      <c r="B7" s="79"/>
      <c r="C7" s="56"/>
      <c r="D7" s="50" t="s">
        <v>31</v>
      </c>
      <c r="E7" s="51"/>
      <c r="F7" s="27"/>
      <c r="G7" s="28"/>
      <c r="H7" s="28"/>
      <c r="I7" s="28">
        <f>300000+4863</f>
        <v>304863</v>
      </c>
      <c r="J7" s="28">
        <f>300000+4863</f>
        <v>304863</v>
      </c>
      <c r="K7" s="27"/>
      <c r="L7" s="28"/>
      <c r="M7" s="28"/>
      <c r="N7" s="28">
        <v>321572</v>
      </c>
      <c r="O7" s="29">
        <v>321572</v>
      </c>
      <c r="P7" s="5"/>
      <c r="Q7" s="3"/>
      <c r="R7" s="3"/>
      <c r="S7" s="3">
        <f t="shared" si="1"/>
        <v>1.0548082253340025</v>
      </c>
      <c r="T7" s="6">
        <f t="shared" si="1"/>
        <v>1.0548082253340025</v>
      </c>
      <c r="U7" s="15"/>
    </row>
    <row r="8" spans="1:21" ht="49.5">
      <c r="A8" s="82"/>
      <c r="B8" s="79"/>
      <c r="C8" s="56"/>
      <c r="D8" s="38" t="s">
        <v>32</v>
      </c>
      <c r="E8" s="38" t="s">
        <v>33</v>
      </c>
      <c r="F8" s="27"/>
      <c r="G8" s="28"/>
      <c r="H8" s="28"/>
      <c r="I8" s="28">
        <f>550000+218</f>
        <v>550218</v>
      </c>
      <c r="J8" s="28">
        <f>550000+218</f>
        <v>550218</v>
      </c>
      <c r="K8" s="27"/>
      <c r="L8" s="28"/>
      <c r="M8" s="28"/>
      <c r="N8" s="28">
        <v>581573</v>
      </c>
      <c r="O8" s="29">
        <f t="shared" si="0"/>
        <v>581573</v>
      </c>
      <c r="P8" s="5"/>
      <c r="Q8" s="3"/>
      <c r="R8" s="3"/>
      <c r="S8" s="3">
        <f t="shared" si="1"/>
        <v>1.0569865035313275</v>
      </c>
      <c r="T8" s="6">
        <f t="shared" si="1"/>
        <v>1.0569865035313275</v>
      </c>
      <c r="U8" s="15"/>
    </row>
    <row r="9" spans="1:21" ht="16.5">
      <c r="A9" s="82"/>
      <c r="B9" s="79"/>
      <c r="C9" s="56"/>
      <c r="D9" s="50" t="s">
        <v>34</v>
      </c>
      <c r="E9" s="51"/>
      <c r="F9" s="27"/>
      <c r="G9" s="28"/>
      <c r="H9" s="28"/>
      <c r="I9" s="28">
        <f>550000+218</f>
        <v>550218</v>
      </c>
      <c r="J9" s="28">
        <f>550000+218</f>
        <v>550218</v>
      </c>
      <c r="K9" s="27"/>
      <c r="L9" s="28"/>
      <c r="M9" s="28"/>
      <c r="N9" s="28">
        <v>581573</v>
      </c>
      <c r="O9" s="29">
        <f t="shared" si="0"/>
        <v>581573</v>
      </c>
      <c r="P9" s="5"/>
      <c r="Q9" s="3"/>
      <c r="R9" s="3"/>
      <c r="S9" s="3">
        <f t="shared" si="1"/>
        <v>1.0569865035313275</v>
      </c>
      <c r="T9" s="6">
        <f t="shared" si="1"/>
        <v>1.0569865035313275</v>
      </c>
      <c r="U9" s="15"/>
    </row>
    <row r="10" spans="1:21" ht="49.5">
      <c r="A10" s="82"/>
      <c r="B10" s="79"/>
      <c r="C10" s="56"/>
      <c r="D10" s="38" t="s">
        <v>35</v>
      </c>
      <c r="E10" s="38" t="s">
        <v>36</v>
      </c>
      <c r="F10" s="27"/>
      <c r="G10" s="28"/>
      <c r="H10" s="28"/>
      <c r="I10" s="28">
        <f>50000-10</f>
        <v>49990</v>
      </c>
      <c r="J10" s="28">
        <f>50000-10</f>
        <v>49990</v>
      </c>
      <c r="K10" s="27"/>
      <c r="L10" s="28"/>
      <c r="M10" s="28"/>
      <c r="N10" s="28">
        <v>49990</v>
      </c>
      <c r="O10" s="29">
        <f t="shared" si="0"/>
        <v>49990</v>
      </c>
      <c r="P10" s="5"/>
      <c r="Q10" s="3"/>
      <c r="R10" s="3"/>
      <c r="S10" s="3">
        <f t="shared" si="1"/>
        <v>1</v>
      </c>
      <c r="T10" s="6">
        <f t="shared" si="1"/>
        <v>1</v>
      </c>
      <c r="U10" s="15"/>
    </row>
    <row r="11" spans="1:21" ht="16.5">
      <c r="A11" s="82"/>
      <c r="B11" s="79"/>
      <c r="C11" s="57"/>
      <c r="D11" s="50" t="s">
        <v>37</v>
      </c>
      <c r="E11" s="51"/>
      <c r="F11" s="27"/>
      <c r="G11" s="28"/>
      <c r="H11" s="28"/>
      <c r="I11" s="28">
        <f>50000-10</f>
        <v>49990</v>
      </c>
      <c r="J11" s="28">
        <f>50000-10</f>
        <v>49990</v>
      </c>
      <c r="K11" s="27"/>
      <c r="L11" s="28"/>
      <c r="M11" s="28"/>
      <c r="N11" s="28">
        <v>49990</v>
      </c>
      <c r="O11" s="29">
        <f t="shared" si="0"/>
        <v>49990</v>
      </c>
      <c r="P11" s="5"/>
      <c r="Q11" s="3"/>
      <c r="R11" s="3"/>
      <c r="S11" s="3">
        <f t="shared" si="1"/>
        <v>1</v>
      </c>
      <c r="T11" s="6">
        <f t="shared" si="1"/>
        <v>1</v>
      </c>
      <c r="U11" s="15"/>
    </row>
    <row r="12" spans="1:21" ht="16.5">
      <c r="A12" s="82"/>
      <c r="B12" s="79"/>
      <c r="C12" s="50" t="s">
        <v>38</v>
      </c>
      <c r="D12" s="52"/>
      <c r="E12" s="51"/>
      <c r="F12" s="27"/>
      <c r="G12" s="28"/>
      <c r="H12" s="28"/>
      <c r="I12" s="28">
        <f>I5+I7+I9+I11</f>
        <v>2501521</v>
      </c>
      <c r="J12" s="28">
        <f>J5+J7+J9+J11</f>
        <v>2501521</v>
      </c>
      <c r="K12" s="27"/>
      <c r="L12" s="28"/>
      <c r="M12" s="28"/>
      <c r="N12" s="28">
        <f>SUM(N5+N7+N9+N11)</f>
        <v>2589561</v>
      </c>
      <c r="O12" s="29">
        <f t="shared" si="0"/>
        <v>2589561</v>
      </c>
      <c r="P12" s="47"/>
      <c r="Q12" s="48"/>
      <c r="R12" s="48"/>
      <c r="S12" s="48">
        <f t="shared" si="1"/>
        <v>1.0351945876128963</v>
      </c>
      <c r="T12" s="49">
        <f t="shared" si="1"/>
        <v>1.0351945876128963</v>
      </c>
      <c r="U12" s="15"/>
    </row>
    <row r="13" spans="1:21" ht="33">
      <c r="A13" s="82"/>
      <c r="B13" s="79"/>
      <c r="C13" s="56" t="s">
        <v>18</v>
      </c>
      <c r="D13" s="39" t="s">
        <v>19</v>
      </c>
      <c r="E13" s="39" t="s">
        <v>24</v>
      </c>
      <c r="F13" s="40"/>
      <c r="G13" s="41"/>
      <c r="H13" s="41"/>
      <c r="I13" s="41">
        <f>500000-1521</f>
        <v>498479</v>
      </c>
      <c r="J13" s="41">
        <f>500000-1521</f>
        <v>498479</v>
      </c>
      <c r="K13" s="40"/>
      <c r="L13" s="41"/>
      <c r="M13" s="41"/>
      <c r="N13" s="41">
        <v>506343</v>
      </c>
      <c r="O13" s="42">
        <f>SUM(K13:N13)</f>
        <v>506343</v>
      </c>
      <c r="P13" s="43"/>
      <c r="Q13" s="44"/>
      <c r="R13" s="44"/>
      <c r="S13" s="44">
        <f aca="true" t="shared" si="2" ref="S13:T15">N13/I13</f>
        <v>1.0157759905632935</v>
      </c>
      <c r="T13" s="45">
        <f t="shared" si="2"/>
        <v>1.0157759905632935</v>
      </c>
      <c r="U13" s="46"/>
    </row>
    <row r="14" spans="1:21" ht="38.25" customHeight="1">
      <c r="A14" s="82"/>
      <c r="B14" s="79"/>
      <c r="C14" s="57"/>
      <c r="D14" s="50" t="s">
        <v>20</v>
      </c>
      <c r="E14" s="51"/>
      <c r="F14" s="27"/>
      <c r="G14" s="28"/>
      <c r="H14" s="28"/>
      <c r="I14" s="28">
        <f>I13</f>
        <v>498479</v>
      </c>
      <c r="J14" s="41">
        <f>500000-1521</f>
        <v>498479</v>
      </c>
      <c r="K14" s="27"/>
      <c r="L14" s="28"/>
      <c r="M14" s="28"/>
      <c r="N14" s="28">
        <v>506343</v>
      </c>
      <c r="O14" s="29">
        <f>SUM(K14:N14)</f>
        <v>506343</v>
      </c>
      <c r="P14" s="5"/>
      <c r="Q14" s="3"/>
      <c r="R14" s="3"/>
      <c r="S14" s="3">
        <f t="shared" si="2"/>
        <v>1.0157759905632935</v>
      </c>
      <c r="T14" s="6">
        <f t="shared" si="2"/>
        <v>1.0157759905632935</v>
      </c>
      <c r="U14" s="15"/>
    </row>
    <row r="15" spans="1:21" ht="16.5">
      <c r="A15" s="82"/>
      <c r="B15" s="80"/>
      <c r="C15" s="50" t="s">
        <v>21</v>
      </c>
      <c r="D15" s="52"/>
      <c r="E15" s="51"/>
      <c r="F15" s="27"/>
      <c r="G15" s="28"/>
      <c r="H15" s="28"/>
      <c r="I15" s="28">
        <f>I14</f>
        <v>498479</v>
      </c>
      <c r="J15" s="28">
        <f>J14</f>
        <v>498479</v>
      </c>
      <c r="K15" s="27"/>
      <c r="L15" s="28"/>
      <c r="M15" s="28"/>
      <c r="N15" s="28">
        <v>498479</v>
      </c>
      <c r="O15" s="29">
        <f>SUM(K15:N15)</f>
        <v>498479</v>
      </c>
      <c r="P15" s="5"/>
      <c r="Q15" s="3"/>
      <c r="R15" s="3"/>
      <c r="S15" s="3">
        <f t="shared" si="2"/>
        <v>1</v>
      </c>
      <c r="T15" s="6">
        <f t="shared" si="2"/>
        <v>1</v>
      </c>
      <c r="U15" s="15"/>
    </row>
    <row r="16" spans="1:21" ht="17.25" thickBot="1">
      <c r="A16" s="83"/>
      <c r="B16" s="53" t="s">
        <v>22</v>
      </c>
      <c r="C16" s="54"/>
      <c r="D16" s="54"/>
      <c r="E16" s="55"/>
      <c r="F16" s="30"/>
      <c r="G16" s="31"/>
      <c r="H16" s="31"/>
      <c r="I16" s="31">
        <v>3000000</v>
      </c>
      <c r="J16" s="36">
        <v>3000000</v>
      </c>
      <c r="K16" s="30"/>
      <c r="L16" s="31"/>
      <c r="M16" s="31"/>
      <c r="N16" s="31">
        <v>3095904</v>
      </c>
      <c r="O16" s="32">
        <f t="shared" si="0"/>
        <v>3095904</v>
      </c>
      <c r="P16" s="8"/>
      <c r="Q16" s="9"/>
      <c r="R16" s="9"/>
      <c r="S16" s="9">
        <f t="shared" si="1"/>
        <v>1.031968</v>
      </c>
      <c r="T16" s="10">
        <f t="shared" si="1"/>
        <v>1.031968</v>
      </c>
      <c r="U16" s="25"/>
    </row>
    <row r="17" spans="1:21" ht="17.25" thickBot="1">
      <c r="A17" s="68" t="s">
        <v>39</v>
      </c>
      <c r="B17" s="69"/>
      <c r="C17" s="69"/>
      <c r="D17" s="69"/>
      <c r="E17" s="70"/>
      <c r="F17" s="11"/>
      <c r="G17" s="33"/>
      <c r="H17" s="33"/>
      <c r="I17" s="33">
        <v>3000000</v>
      </c>
      <c r="J17" s="37">
        <v>3000000</v>
      </c>
      <c r="K17" s="11"/>
      <c r="L17" s="33"/>
      <c r="M17" s="33"/>
      <c r="N17" s="33">
        <v>3095904</v>
      </c>
      <c r="O17" s="34">
        <f t="shared" si="0"/>
        <v>3095904</v>
      </c>
      <c r="P17" s="12"/>
      <c r="Q17" s="13"/>
      <c r="R17" s="13"/>
      <c r="S17" s="13">
        <f t="shared" si="1"/>
        <v>1.031968</v>
      </c>
      <c r="T17" s="14">
        <f t="shared" si="1"/>
        <v>1.031968</v>
      </c>
      <c r="U17" s="26"/>
    </row>
  </sheetData>
  <sheetProtection/>
  <protectedRanges>
    <protectedRange sqref="N4:N17" name="範圍1"/>
  </protectedRanges>
  <mergeCells count="29">
    <mergeCell ref="U1:U3"/>
    <mergeCell ref="P1:T1"/>
    <mergeCell ref="B2:B3"/>
    <mergeCell ref="C2:C3"/>
    <mergeCell ref="D2:D3"/>
    <mergeCell ref="E2:E3"/>
    <mergeCell ref="F2:H2"/>
    <mergeCell ref="J2:J3"/>
    <mergeCell ref="P2:R2"/>
    <mergeCell ref="T2:T3"/>
    <mergeCell ref="A17:E17"/>
    <mergeCell ref="C4:C11"/>
    <mergeCell ref="D9:E9"/>
    <mergeCell ref="A1:A3"/>
    <mergeCell ref="B1:E1"/>
    <mergeCell ref="B4:B15"/>
    <mergeCell ref="C15:E15"/>
    <mergeCell ref="D14:E14"/>
    <mergeCell ref="D5:E5"/>
    <mergeCell ref="A4:A16"/>
    <mergeCell ref="F1:J1"/>
    <mergeCell ref="K1:O1"/>
    <mergeCell ref="K2:M2"/>
    <mergeCell ref="O2:O3"/>
    <mergeCell ref="D7:E7"/>
    <mergeCell ref="D11:E11"/>
    <mergeCell ref="C12:E12"/>
    <mergeCell ref="B16:E16"/>
    <mergeCell ref="C13:C14"/>
  </mergeCells>
  <printOptions horizontalCentered="1"/>
  <pageMargins left="0.2362204724409449" right="0.2755905511811024" top="0.8267716535433072" bottom="2.834645669291339" header="0.15748031496062992" footer="2.3228346456692917"/>
  <pageSetup cellComments="asDisplayed" orientation="landscape" paperSize="9" scale="70" r:id="rId1"/>
  <headerFooter alignWithMargins="0">
    <oddHeader>&amp;C&amp;"標楷體,標準"&amp;20文藻外語學院
95學年度卓越計畫經費管控報表--95年8月至96年6月</oddHeader>
    <oddFooter xml:space="preserve">&amp;C&amp;"標楷體,粗體"&amp;18承辦人：                 二級主管：                 一級主管：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ibrarian</cp:lastModifiedBy>
  <cp:lastPrinted>2007-07-10T00:57:48Z</cp:lastPrinted>
  <dcterms:created xsi:type="dcterms:W3CDTF">2006-09-14T14:31:44Z</dcterms:created>
  <dcterms:modified xsi:type="dcterms:W3CDTF">2007-07-10T01:00:47Z</dcterms:modified>
  <cp:category/>
  <cp:version/>
  <cp:contentType/>
  <cp:contentStatus/>
</cp:coreProperties>
</file>